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UBGERENCIA  COMERCIAL 2016\AÑO 2020\EMERGENCIA COVID-19\"/>
    </mc:Choice>
  </mc:AlternateContent>
  <xr:revisionPtr revIDLastSave="0" documentId="8_{CD1FBA2E-CDA9-43BA-A106-5CE25CCA87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JUSTE ABRIL Y MAYO 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B71" i="1"/>
  <c r="D71" i="1" s="1"/>
  <c r="D74" i="1" s="1"/>
  <c r="H74" i="1" s="1"/>
  <c r="G58" i="1"/>
  <c r="G60" i="1" s="1"/>
  <c r="D56" i="1"/>
  <c r="D55" i="1"/>
  <c r="D60" i="1" s="1"/>
  <c r="E41" i="1"/>
  <c r="E39" i="1"/>
  <c r="G39" i="1" s="1"/>
  <c r="E38" i="1"/>
  <c r="G38" i="1" s="1"/>
  <c r="G32" i="1"/>
  <c r="G40" i="1" s="1"/>
  <c r="D32" i="1"/>
  <c r="D39" i="1" s="1"/>
  <c r="E25" i="1"/>
  <c r="G25" i="1" s="1"/>
  <c r="E23" i="1"/>
  <c r="G23" i="1" s="1"/>
  <c r="E22" i="1"/>
  <c r="G22" i="1" s="1"/>
  <c r="D22" i="1"/>
  <c r="G16" i="1"/>
  <c r="G24" i="1" s="1"/>
  <c r="D16" i="1"/>
  <c r="D23" i="1" s="1"/>
  <c r="D41" i="1" l="1"/>
  <c r="D25" i="1"/>
  <c r="D38" i="1"/>
  <c r="G41" i="1"/>
  <c r="G43" i="1" s="1"/>
  <c r="G27" i="1"/>
  <c r="H60" i="1"/>
  <c r="I74" i="1" s="1"/>
  <c r="D24" i="1"/>
  <c r="D27" i="1" s="1"/>
  <c r="H27" i="1" s="1"/>
  <c r="D40" i="1"/>
  <c r="D43" i="1" s="1"/>
  <c r="H43" i="1" l="1"/>
  <c r="H62" i="1" s="1"/>
  <c r="H77" i="1" s="1"/>
</calcChain>
</file>

<file path=xl/sharedStrings.xml><?xml version="1.0" encoding="utf-8"?>
<sst xmlns="http://schemas.openxmlformats.org/spreadsheetml/2006/main" count="107" uniqueCount="49">
  <si>
    <t>MUNICIPIO DE DOSQUEBRADAS</t>
  </si>
  <si>
    <t>FONDO DE SOLIDARIDAD Y REDISTRIBUCION DE INGRESOS</t>
  </si>
  <si>
    <t>PRESUPUESTO VIGENCIA 2020</t>
  </si>
  <si>
    <t>ABRIL Y MAYO 2020</t>
  </si>
  <si>
    <t>NOMBRE DE LA EMPRESA:</t>
  </si>
  <si>
    <t>AcuAseo COMPAÑÍA DE SERVICIOS PUBLICOS DOMICILIARIOS S.A. ESP</t>
  </si>
  <si>
    <t>NUIR:</t>
  </si>
  <si>
    <t>166170000-1</t>
  </si>
  <si>
    <t>NIT:</t>
  </si>
  <si>
    <t>800211801-0</t>
  </si>
  <si>
    <t>TELÉFONOS:</t>
  </si>
  <si>
    <t>3281491 / 92</t>
  </si>
  <si>
    <t>FAX:</t>
  </si>
  <si>
    <t>email:   acuaseo@epm.net.co</t>
  </si>
  <si>
    <t>SERVICIO DE ACUEDUCTO</t>
  </si>
  <si>
    <t>Tarifa Plena Cargo Fijo=</t>
  </si>
  <si>
    <t>Tarifa Plena Consumo Básico=</t>
  </si>
  <si>
    <t>SALDO NETO</t>
  </si>
  <si>
    <t>Cargo Fijo</t>
  </si>
  <si>
    <t>Consumo Básico</t>
  </si>
  <si>
    <t>Sector /Estrato</t>
  </si>
  <si>
    <t>Suscriptores</t>
  </si>
  <si>
    <t>Subsidio o Sobreprecio</t>
  </si>
  <si>
    <t xml:space="preserve">Promedio </t>
  </si>
  <si>
    <t>Atendidos</t>
  </si>
  <si>
    <t>Solidario</t>
  </si>
  <si>
    <t xml:space="preserve">Consumo   </t>
  </si>
  <si>
    <t xml:space="preserve">No. </t>
  </si>
  <si>
    <t>%</t>
  </si>
  <si>
    <t>$</t>
  </si>
  <si>
    <t>m3</t>
  </si>
  <si>
    <t>Residencial</t>
  </si>
  <si>
    <t>Comercial</t>
  </si>
  <si>
    <t>Industrial</t>
  </si>
  <si>
    <t>Deficit (-) o Superavit (+)</t>
  </si>
  <si>
    <t>SERVICIO DE ALCANTARILLADO</t>
  </si>
  <si>
    <t>Tarifa Plena Vertimiento Básico=</t>
  </si>
  <si>
    <t>Vertimiento Básico</t>
  </si>
  <si>
    <t>SERVICIO DE ASEO</t>
  </si>
  <si>
    <t>Valor CST menos descuentos</t>
  </si>
  <si>
    <t>Valor CSU menos descuentos</t>
  </si>
  <si>
    <t>Cargo por servicio de aseo</t>
  </si>
  <si>
    <t xml:space="preserve">Subsidio </t>
  </si>
  <si>
    <t>Total</t>
  </si>
  <si>
    <t>Aforos</t>
  </si>
  <si>
    <t>Sobreprecio</t>
  </si>
  <si>
    <t>Peq. Productor</t>
  </si>
  <si>
    <t>Gran Productor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</si>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</sst>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.##0"/>
    <numFmt numFmtId="165" formatCode="0.0"/>
    <numFmt numFmtId="166" formatCode="_-* #,##0_-;\-* #,##0_-;_-* &quot;-&quot;??_-;_-@_-"/>
    <numFmt numFmtId="167" formatCode="#"/>
    <numFmt numFmtId="168" formatCode="_-&quot;$&quot;* #,##0_-;\-&quot;$&quot;* #,##0_-;_-&quot;$&quot;* &quot;-&quot;_-;_-@_-"/>
  </numFmts>
  <fonts count="6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i/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17" fontId="2" fillId="2" borderId="0" xfId="0" quotePrefix="1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/>
    <xf numFmtId="165" fontId="2" fillId="2" borderId="3" xfId="0" applyNumberFormat="1" applyFont="1" applyFill="1" applyBorder="1"/>
    <xf numFmtId="166" fontId="2" fillId="2" borderId="3" xfId="1" applyNumberFormat="1" applyFont="1" applyFill="1" applyBorder="1"/>
    <xf numFmtId="167" fontId="2" fillId="2" borderId="3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168" fontId="2" fillId="2" borderId="12" xfId="0" applyNumberFormat="1" applyFont="1" applyFill="1" applyBorder="1"/>
    <xf numFmtId="168" fontId="2" fillId="2" borderId="0" xfId="0" applyNumberFormat="1" applyFont="1" applyFill="1"/>
    <xf numFmtId="164" fontId="2" fillId="2" borderId="0" xfId="0" applyNumberFormat="1" applyFont="1" applyFill="1"/>
    <xf numFmtId="168" fontId="2" fillId="2" borderId="3" xfId="2" applyFont="1" applyFill="1" applyBorder="1"/>
    <xf numFmtId="0" fontId="5" fillId="2" borderId="0" xfId="0" applyFont="1" applyFill="1"/>
    <xf numFmtId="0" fontId="3" fillId="2" borderId="4" xfId="0" applyFont="1" applyFill="1" applyBorder="1"/>
    <xf numFmtId="0" fontId="2" fillId="2" borderId="14" xfId="0" applyFont="1" applyFill="1" applyBorder="1" applyAlignment="1">
      <alignment horizontal="center"/>
    </xf>
    <xf numFmtId="166" fontId="2" fillId="2" borderId="2" xfId="1" applyNumberFormat="1" applyFont="1" applyFill="1" applyBorder="1"/>
    <xf numFmtId="0" fontId="2" fillId="2" borderId="5" xfId="0" applyFont="1" applyFill="1" applyBorder="1"/>
    <xf numFmtId="168" fontId="2" fillId="2" borderId="3" xfId="0" applyNumberFormat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4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te/Documents/ACUASEO/ACUASEO/Comercial/Fondo%20de%20Solidaridad/PSTO%20SUBSIDIOS%20AJUSTE%20ABRIL%20Y%20MAYO%202020%20%20TOPES%20MAXIMOS%20POR%20COVID%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co"/>
      <sheetName val="AJUSTE MES SUBSIDIO PLENO"/>
      <sheetName val="AJUSTE ABRIL Y MAYO "/>
      <sheetName val="CONS PROMEDIO"/>
    </sheetNames>
    <sheetDataSet>
      <sheetData sheetId="0"/>
      <sheetData sheetId="1">
        <row r="58">
          <cell r="G58">
            <v>2712000</v>
          </cell>
        </row>
        <row r="77">
          <cell r="H77">
            <v>-22861433.845846396</v>
          </cell>
        </row>
      </sheetData>
      <sheetData sheetId="2"/>
      <sheetData sheetId="3">
        <row r="9">
          <cell r="P9">
            <v>7.7766666666666664</v>
          </cell>
        </row>
        <row r="10">
          <cell r="P10">
            <v>10.2875</v>
          </cell>
        </row>
        <row r="11">
          <cell r="P11">
            <v>27.920833333333338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5" workbookViewId="0">
      <selection activeCell="G22" sqref="G22"/>
    </sheetView>
  </sheetViews>
  <sheetFormatPr baseColWidth="10" defaultColWidth="11.42578125" defaultRowHeight="12.75" x14ac:dyDescent="0.2"/>
  <cols>
    <col min="1" max="1" width="19" style="1" customWidth="1"/>
    <col min="2" max="2" width="15.7109375" style="1" customWidth="1"/>
    <col min="3" max="3" width="10.7109375" style="1" customWidth="1"/>
    <col min="4" max="4" width="14.7109375" style="1" customWidth="1"/>
    <col min="5" max="5" width="16.28515625" style="1" customWidth="1"/>
    <col min="6" max="6" width="10.7109375" style="1" customWidth="1"/>
    <col min="7" max="7" width="14.7109375" style="1" customWidth="1"/>
    <col min="8" max="8" width="21.140625" style="1" customWidth="1"/>
    <col min="9" max="10" width="11.42578125" style="1"/>
    <col min="11" max="11" width="13.5703125" style="1" bestFit="1" customWidth="1"/>
    <col min="12" max="16384" width="11.42578125" style="1"/>
  </cols>
  <sheetData>
    <row r="1" spans="1:8" x14ac:dyDescent="0.2">
      <c r="A1" s="33" t="s">
        <v>0</v>
      </c>
      <c r="B1" s="33"/>
      <c r="C1" s="33"/>
      <c r="D1" s="33"/>
      <c r="E1" s="33"/>
      <c r="F1" s="33"/>
      <c r="G1" s="33"/>
    </row>
    <row r="2" spans="1:8" x14ac:dyDescent="0.2">
      <c r="A2" s="33" t="s">
        <v>1</v>
      </c>
      <c r="B2" s="33"/>
      <c r="C2" s="33"/>
      <c r="D2" s="33"/>
      <c r="E2" s="33"/>
      <c r="F2" s="33"/>
      <c r="G2" s="33"/>
    </row>
    <row r="4" spans="1:8" x14ac:dyDescent="0.2">
      <c r="A4" s="33" t="s">
        <v>2</v>
      </c>
      <c r="B4" s="33"/>
      <c r="C4" s="33"/>
      <c r="D4" s="33"/>
      <c r="E4" s="33"/>
      <c r="F4" s="33"/>
      <c r="G4" s="33"/>
    </row>
    <row r="6" spans="1:8" x14ac:dyDescent="0.2">
      <c r="F6" s="2" t="s">
        <v>3</v>
      </c>
      <c r="G6" s="3"/>
    </row>
    <row r="9" spans="1:8" x14ac:dyDescent="0.2">
      <c r="A9" s="1" t="s">
        <v>4</v>
      </c>
      <c r="C9" s="1" t="s">
        <v>5</v>
      </c>
    </row>
    <row r="10" spans="1:8" x14ac:dyDescent="0.2">
      <c r="A10" s="1" t="s">
        <v>6</v>
      </c>
      <c r="B10" s="1" t="s">
        <v>7</v>
      </c>
      <c r="C10" s="1" t="s">
        <v>8</v>
      </c>
      <c r="D10" s="1" t="s">
        <v>9</v>
      </c>
    </row>
    <row r="11" spans="1:8" x14ac:dyDescent="0.2">
      <c r="A11" s="1" t="s">
        <v>10</v>
      </c>
      <c r="B11" s="1" t="s">
        <v>11</v>
      </c>
      <c r="C11" s="1" t="s">
        <v>12</v>
      </c>
      <c r="D11" s="1">
        <v>3283631</v>
      </c>
      <c r="E11" s="1" t="s">
        <v>13</v>
      </c>
    </row>
    <row r="15" spans="1:8" x14ac:dyDescent="0.2">
      <c r="A15" s="4" t="s">
        <v>14</v>
      </c>
      <c r="B15" s="4"/>
    </row>
    <row r="16" spans="1:8" x14ac:dyDescent="0.2">
      <c r="B16" s="38" t="s">
        <v>15</v>
      </c>
      <c r="C16" s="39"/>
      <c r="D16" s="5">
        <f>9420.98*1.03</f>
        <v>9703.6093999999994</v>
      </c>
      <c r="E16" s="38" t="s">
        <v>16</v>
      </c>
      <c r="F16" s="39"/>
      <c r="G16" s="5">
        <f>1903.1*1.03</f>
        <v>1960.193</v>
      </c>
      <c r="H16" s="5" t="s">
        <v>17</v>
      </c>
    </row>
    <row r="17" spans="1:11" x14ac:dyDescent="0.2">
      <c r="A17" s="6"/>
      <c r="B17" s="44" t="s">
        <v>18</v>
      </c>
      <c r="C17" s="44"/>
      <c r="D17" s="45"/>
      <c r="E17" s="44" t="s">
        <v>19</v>
      </c>
      <c r="F17" s="44"/>
      <c r="G17" s="45"/>
      <c r="H17" s="7"/>
    </row>
    <row r="18" spans="1:11" x14ac:dyDescent="0.2">
      <c r="A18" s="8" t="s">
        <v>20</v>
      </c>
      <c r="B18" s="9" t="s">
        <v>21</v>
      </c>
      <c r="C18" s="42" t="s">
        <v>22</v>
      </c>
      <c r="D18" s="43"/>
      <c r="E18" s="9" t="s">
        <v>23</v>
      </c>
      <c r="F18" s="42" t="s">
        <v>22</v>
      </c>
      <c r="G18" s="43"/>
      <c r="H18" s="7"/>
    </row>
    <row r="19" spans="1:11" x14ac:dyDescent="0.2">
      <c r="A19" s="7"/>
      <c r="B19" s="10" t="s">
        <v>24</v>
      </c>
      <c r="C19" s="34" t="s">
        <v>25</v>
      </c>
      <c r="D19" s="35"/>
      <c r="E19" s="10" t="s">
        <v>26</v>
      </c>
      <c r="F19" s="34" t="s">
        <v>25</v>
      </c>
      <c r="G19" s="35"/>
      <c r="H19" s="7"/>
    </row>
    <row r="20" spans="1:11" x14ac:dyDescent="0.2">
      <c r="A20" s="11"/>
      <c r="B20" s="12" t="s">
        <v>27</v>
      </c>
      <c r="C20" s="13" t="s">
        <v>28</v>
      </c>
      <c r="D20" s="13" t="s">
        <v>29</v>
      </c>
      <c r="E20" s="12" t="s">
        <v>30</v>
      </c>
      <c r="F20" s="13" t="s">
        <v>28</v>
      </c>
      <c r="G20" s="13" t="s">
        <v>29</v>
      </c>
      <c r="H20" s="7"/>
    </row>
    <row r="21" spans="1:11" x14ac:dyDescent="0.2">
      <c r="A21" s="5" t="s">
        <v>31</v>
      </c>
      <c r="B21" s="5"/>
      <c r="C21" s="5"/>
      <c r="D21" s="14"/>
      <c r="E21" s="14"/>
      <c r="F21" s="5"/>
      <c r="G21" s="5"/>
      <c r="H21" s="7"/>
    </row>
    <row r="22" spans="1:11" x14ac:dyDescent="0.2">
      <c r="A22" s="13">
        <v>1</v>
      </c>
      <c r="B22" s="5">
        <v>578</v>
      </c>
      <c r="C22" s="15">
        <v>40</v>
      </c>
      <c r="D22" s="16">
        <f>-B22*D16*C22/100*2</f>
        <v>-4486948.9865599992</v>
      </c>
      <c r="E22" s="14">
        <f>+B22*'[1]CONS PROMEDIO'!P9*2</f>
        <v>8989.8266666666659</v>
      </c>
      <c r="F22" s="15">
        <v>40</v>
      </c>
      <c r="G22" s="16">
        <f>-E22*G16*F22/100</f>
        <v>-7048718.1212853324</v>
      </c>
      <c r="H22" s="7"/>
    </row>
    <row r="23" spans="1:11" x14ac:dyDescent="0.2">
      <c r="A23" s="13">
        <v>2</v>
      </c>
      <c r="B23" s="5">
        <v>476</v>
      </c>
      <c r="C23" s="15">
        <v>25</v>
      </c>
      <c r="D23" s="16">
        <f>-B23*D16*C23/100*2</f>
        <v>-2309459.0371999997</v>
      </c>
      <c r="E23" s="14">
        <f>+B23*'[1]CONS PROMEDIO'!P10*2</f>
        <v>9793.6999999999989</v>
      </c>
      <c r="F23" s="15">
        <v>16</v>
      </c>
      <c r="G23" s="16">
        <f>-E23*G16*F23/100</f>
        <v>-3071606.7494559996</v>
      </c>
      <c r="H23" s="7"/>
    </row>
    <row r="24" spans="1:11" x14ac:dyDescent="0.2">
      <c r="A24" s="13">
        <v>3</v>
      </c>
      <c r="B24" s="5">
        <v>0</v>
      </c>
      <c r="C24" s="15">
        <v>0</v>
      </c>
      <c r="D24" s="16">
        <f>-B24*D16*C24/100</f>
        <v>0</v>
      </c>
      <c r="E24" s="17">
        <v>0</v>
      </c>
      <c r="F24" s="15">
        <v>0</v>
      </c>
      <c r="G24" s="16">
        <f>-E24*G16*F24/100</f>
        <v>0</v>
      </c>
      <c r="H24" s="7"/>
    </row>
    <row r="25" spans="1:11" x14ac:dyDescent="0.2">
      <c r="A25" s="5" t="s">
        <v>32</v>
      </c>
      <c r="B25" s="5">
        <v>80</v>
      </c>
      <c r="C25" s="5">
        <v>50</v>
      </c>
      <c r="D25" s="16">
        <f>+B25*D16*C25/100*2</f>
        <v>776288.75199999998</v>
      </c>
      <c r="E25" s="14">
        <f>+B25*'[1]CONS PROMEDIO'!P11*2</f>
        <v>4467.3333333333339</v>
      </c>
      <c r="F25" s="5">
        <v>50</v>
      </c>
      <c r="G25" s="16">
        <f>+E25*G16*F25/100</f>
        <v>4378417.7643333338</v>
      </c>
      <c r="H25" s="7"/>
    </row>
    <row r="26" spans="1:11" x14ac:dyDescent="0.2">
      <c r="A26" s="6" t="s">
        <v>33</v>
      </c>
      <c r="B26" s="5"/>
      <c r="C26" s="5"/>
      <c r="D26" s="16">
        <v>0</v>
      </c>
      <c r="E26" s="14"/>
      <c r="F26" s="5"/>
      <c r="G26" s="16">
        <v>0</v>
      </c>
      <c r="H26" s="7"/>
    </row>
    <row r="27" spans="1:11" x14ac:dyDescent="0.2">
      <c r="A27" s="18" t="s">
        <v>34</v>
      </c>
      <c r="B27" s="19"/>
      <c r="C27" s="5"/>
      <c r="D27" s="16">
        <f>SUM(D22:D26)</f>
        <v>-6020119.2717599981</v>
      </c>
      <c r="E27" s="5"/>
      <c r="F27" s="5"/>
      <c r="G27" s="16">
        <f>SUM(G22:G26)</f>
        <v>-5741907.1064079981</v>
      </c>
      <c r="H27" s="20">
        <f>+D27+G27</f>
        <v>-11762026.378167996</v>
      </c>
      <c r="K27" s="21"/>
    </row>
    <row r="29" spans="1:11" x14ac:dyDescent="0.2">
      <c r="D29" s="22"/>
      <c r="G29" s="22"/>
    </row>
    <row r="31" spans="1:11" x14ac:dyDescent="0.2">
      <c r="A31" s="4" t="s">
        <v>35</v>
      </c>
      <c r="B31" s="4"/>
    </row>
    <row r="32" spans="1:11" x14ac:dyDescent="0.2">
      <c r="B32" s="38" t="s">
        <v>15</v>
      </c>
      <c r="C32" s="39"/>
      <c r="D32" s="5">
        <f>4212.87*1.03</f>
        <v>4339.2560999999996</v>
      </c>
      <c r="E32" s="38" t="s">
        <v>36</v>
      </c>
      <c r="F32" s="39"/>
      <c r="G32" s="5">
        <f>1021.11*1.03</f>
        <v>1051.7433000000001</v>
      </c>
      <c r="H32" s="5" t="s">
        <v>17</v>
      </c>
    </row>
    <row r="33" spans="1:10" x14ac:dyDescent="0.2">
      <c r="A33" s="6"/>
      <c r="B33" s="44" t="s">
        <v>18</v>
      </c>
      <c r="C33" s="44"/>
      <c r="D33" s="45"/>
      <c r="E33" s="44" t="s">
        <v>37</v>
      </c>
      <c r="F33" s="44"/>
      <c r="G33" s="45"/>
      <c r="H33" s="7"/>
    </row>
    <row r="34" spans="1:10" x14ac:dyDescent="0.2">
      <c r="A34" s="8" t="s">
        <v>20</v>
      </c>
      <c r="B34" s="9" t="s">
        <v>21</v>
      </c>
      <c r="C34" s="42" t="s">
        <v>22</v>
      </c>
      <c r="D34" s="43"/>
      <c r="E34" s="9" t="s">
        <v>23</v>
      </c>
      <c r="F34" s="42" t="s">
        <v>22</v>
      </c>
      <c r="G34" s="43"/>
      <c r="H34" s="7"/>
    </row>
    <row r="35" spans="1:10" x14ac:dyDescent="0.2">
      <c r="A35" s="7"/>
      <c r="B35" s="10" t="s">
        <v>24</v>
      </c>
      <c r="C35" s="34" t="s">
        <v>25</v>
      </c>
      <c r="D35" s="35"/>
      <c r="E35" s="10" t="s">
        <v>26</v>
      </c>
      <c r="F35" s="34" t="s">
        <v>25</v>
      </c>
      <c r="G35" s="35"/>
      <c r="H35" s="7"/>
    </row>
    <row r="36" spans="1:10" x14ac:dyDescent="0.2">
      <c r="A36" s="11"/>
      <c r="B36" s="12" t="s">
        <v>27</v>
      </c>
      <c r="C36" s="13" t="s">
        <v>28</v>
      </c>
      <c r="D36" s="13" t="s">
        <v>29</v>
      </c>
      <c r="E36" s="12" t="s">
        <v>30</v>
      </c>
      <c r="F36" s="13" t="s">
        <v>28</v>
      </c>
      <c r="G36" s="13" t="s">
        <v>29</v>
      </c>
      <c r="H36" s="7"/>
    </row>
    <row r="37" spans="1:10" x14ac:dyDescent="0.2">
      <c r="A37" s="5" t="s">
        <v>31</v>
      </c>
      <c r="B37" s="5"/>
      <c r="C37" s="5"/>
      <c r="D37" s="5"/>
      <c r="E37" s="5"/>
      <c r="F37" s="5"/>
      <c r="G37" s="5"/>
      <c r="H37" s="7"/>
    </row>
    <row r="38" spans="1:10" x14ac:dyDescent="0.2">
      <c r="A38" s="13">
        <v>1</v>
      </c>
      <c r="B38" s="5">
        <v>578</v>
      </c>
      <c r="C38" s="15">
        <v>40</v>
      </c>
      <c r="D38" s="16">
        <f>-B38*D32*C38/100*2</f>
        <v>-2006472.02064</v>
      </c>
      <c r="E38" s="14">
        <f>+B38*'[1]CONS PROMEDIO'!P9*2</f>
        <v>8989.8266666666659</v>
      </c>
      <c r="F38" s="15">
        <v>40</v>
      </c>
      <c r="G38" s="16">
        <f>-E38*G32*F38/100</f>
        <v>-3781995.9859312</v>
      </c>
      <c r="H38" s="7"/>
    </row>
    <row r="39" spans="1:10" x14ac:dyDescent="0.2">
      <c r="A39" s="13">
        <v>2</v>
      </c>
      <c r="B39" s="5">
        <v>452</v>
      </c>
      <c r="C39" s="15">
        <v>25</v>
      </c>
      <c r="D39" s="16">
        <f>-B39*D32*C39/100*2</f>
        <v>-980671.87859999994</v>
      </c>
      <c r="E39" s="14">
        <f>+B39*'[1]CONS PROMEDIO'!P10*2</f>
        <v>9299.9</v>
      </c>
      <c r="F39" s="15">
        <v>16</v>
      </c>
      <c r="G39" s="16">
        <f>-E39*G32*F39/100</f>
        <v>-1564977.2025072</v>
      </c>
      <c r="H39" s="7"/>
    </row>
    <row r="40" spans="1:10" x14ac:dyDescent="0.2">
      <c r="A40" s="13">
        <v>3</v>
      </c>
      <c r="B40" s="5">
        <v>0</v>
      </c>
      <c r="C40" s="15">
        <v>0</v>
      </c>
      <c r="D40" s="16">
        <f>-B40*D32*C40/100</f>
        <v>0</v>
      </c>
      <c r="E40" s="5">
        <v>0</v>
      </c>
      <c r="F40" s="15">
        <v>0</v>
      </c>
      <c r="G40" s="16">
        <f>-E40*G32*F40/100</f>
        <v>0</v>
      </c>
      <c r="H40" s="7"/>
    </row>
    <row r="41" spans="1:10" x14ac:dyDescent="0.2">
      <c r="A41" s="5" t="s">
        <v>32</v>
      </c>
      <c r="B41" s="5">
        <v>75</v>
      </c>
      <c r="C41" s="5">
        <v>50</v>
      </c>
      <c r="D41" s="16">
        <f>+B41*D32*C41/100*2</f>
        <v>325444.20749999996</v>
      </c>
      <c r="E41" s="14">
        <f>+B41*15*2</f>
        <v>2250</v>
      </c>
      <c r="F41" s="5">
        <v>50</v>
      </c>
      <c r="G41" s="16">
        <f>+E41*G32*F41/100</f>
        <v>1183211.2125000001</v>
      </c>
      <c r="H41" s="7"/>
    </row>
    <row r="42" spans="1:10" x14ac:dyDescent="0.2">
      <c r="A42" s="6" t="s">
        <v>33</v>
      </c>
      <c r="B42" s="5"/>
      <c r="C42" s="5"/>
      <c r="D42" s="5"/>
      <c r="E42" s="5"/>
      <c r="F42" s="5"/>
      <c r="G42" s="16">
        <v>0</v>
      </c>
      <c r="H42" s="7"/>
    </row>
    <row r="43" spans="1:10" x14ac:dyDescent="0.2">
      <c r="A43" s="18" t="s">
        <v>34</v>
      </c>
      <c r="B43" s="19"/>
      <c r="C43" s="5"/>
      <c r="D43" s="23">
        <f>SUM(D38:D42)</f>
        <v>-2661699.6917400002</v>
      </c>
      <c r="E43" s="5"/>
      <c r="F43" s="5"/>
      <c r="G43" s="23">
        <f>SUM(G38:G42)</f>
        <v>-4163761.9759383993</v>
      </c>
      <c r="H43" s="20">
        <f>+D43+G43</f>
        <v>-6825461.667678399</v>
      </c>
      <c r="J43" s="24"/>
    </row>
    <row r="47" spans="1:10" x14ac:dyDescent="0.2">
      <c r="A47" s="4" t="s">
        <v>38</v>
      </c>
      <c r="B47" s="4"/>
    </row>
    <row r="48" spans="1:10" x14ac:dyDescent="0.2">
      <c r="A48" s="4"/>
      <c r="B48" s="4"/>
    </row>
    <row r="49" spans="1:8" x14ac:dyDescent="0.2">
      <c r="A49" s="38" t="s">
        <v>39</v>
      </c>
      <c r="B49" s="39"/>
      <c r="C49" s="5"/>
      <c r="D49" s="38" t="s">
        <v>40</v>
      </c>
      <c r="E49" s="39"/>
      <c r="F49" s="18"/>
      <c r="G49" s="19">
        <v>17499</v>
      </c>
      <c r="H49" s="5" t="s">
        <v>17</v>
      </c>
    </row>
    <row r="50" spans="1:8" x14ac:dyDescent="0.2">
      <c r="A50" s="25"/>
      <c r="B50" s="38" t="s">
        <v>41</v>
      </c>
      <c r="C50" s="41"/>
      <c r="D50" s="41"/>
      <c r="E50" s="41"/>
      <c r="F50" s="41"/>
      <c r="G50" s="39"/>
      <c r="H50" s="7"/>
    </row>
    <row r="51" spans="1:8" x14ac:dyDescent="0.2">
      <c r="A51" s="8" t="s">
        <v>20</v>
      </c>
      <c r="B51" s="9" t="s">
        <v>21</v>
      </c>
      <c r="C51" s="42" t="s">
        <v>42</v>
      </c>
      <c r="D51" s="43"/>
      <c r="E51" s="9" t="s">
        <v>43</v>
      </c>
      <c r="F51" s="42"/>
      <c r="G51" s="43"/>
      <c r="H51" s="7"/>
    </row>
    <row r="52" spans="1:8" x14ac:dyDescent="0.2">
      <c r="A52" s="7"/>
      <c r="B52" s="10" t="s">
        <v>24</v>
      </c>
      <c r="C52" s="34" t="s">
        <v>25</v>
      </c>
      <c r="D52" s="35"/>
      <c r="E52" s="10" t="s">
        <v>44</v>
      </c>
      <c r="F52" s="36" t="s">
        <v>45</v>
      </c>
      <c r="G52" s="37"/>
      <c r="H52" s="7"/>
    </row>
    <row r="53" spans="1:8" x14ac:dyDescent="0.2">
      <c r="A53" s="11"/>
      <c r="B53" s="12" t="s">
        <v>27</v>
      </c>
      <c r="C53" s="13" t="s">
        <v>28</v>
      </c>
      <c r="D53" s="13" t="s">
        <v>29</v>
      </c>
      <c r="E53" s="26" t="s">
        <v>30</v>
      </c>
      <c r="F53" s="38" t="s">
        <v>29</v>
      </c>
      <c r="G53" s="39"/>
      <c r="H53" s="7"/>
    </row>
    <row r="54" spans="1:8" x14ac:dyDescent="0.2">
      <c r="A54" s="11" t="s">
        <v>31</v>
      </c>
      <c r="B54" s="5"/>
      <c r="C54" s="5"/>
      <c r="D54" s="5"/>
      <c r="E54" s="18"/>
      <c r="F54" s="18"/>
      <c r="G54" s="19"/>
      <c r="H54" s="7"/>
    </row>
    <row r="55" spans="1:8" x14ac:dyDescent="0.2">
      <c r="A55" s="13">
        <v>1</v>
      </c>
      <c r="B55" s="5">
        <v>580</v>
      </c>
      <c r="C55" s="15">
        <v>35</v>
      </c>
      <c r="D55" s="16">
        <f>-B55*G49*C55/100*2</f>
        <v>-7104594</v>
      </c>
      <c r="E55" s="18"/>
      <c r="F55" s="18"/>
      <c r="G55" s="19"/>
      <c r="H55" s="7"/>
    </row>
    <row r="56" spans="1:8" x14ac:dyDescent="0.2">
      <c r="A56" s="13">
        <v>2</v>
      </c>
      <c r="B56" s="5">
        <v>494</v>
      </c>
      <c r="C56" s="15">
        <v>15</v>
      </c>
      <c r="D56" s="23">
        <f>-B56*C56*G49/100*2</f>
        <v>-2593351.7999999998</v>
      </c>
      <c r="E56" s="18"/>
      <c r="F56" s="18"/>
      <c r="G56" s="19"/>
      <c r="H56" s="7"/>
    </row>
    <row r="57" spans="1:8" x14ac:dyDescent="0.2">
      <c r="A57" s="13">
        <v>3</v>
      </c>
      <c r="B57" s="5"/>
      <c r="C57" s="15"/>
      <c r="D57" s="5"/>
      <c r="E57" s="18"/>
      <c r="F57" s="18"/>
      <c r="G57" s="19"/>
      <c r="H57" s="7"/>
    </row>
    <row r="58" spans="1:8" x14ac:dyDescent="0.2">
      <c r="A58" s="5" t="s">
        <v>46</v>
      </c>
      <c r="B58" s="5"/>
      <c r="C58" s="5"/>
      <c r="D58" s="5"/>
      <c r="E58" s="18"/>
      <c r="F58" s="18"/>
      <c r="G58" s="27">
        <f>+'[1]AJUSTE MES SUBSIDIO PLENO'!G58*2</f>
        <v>5424000</v>
      </c>
      <c r="H58" s="7"/>
    </row>
    <row r="59" spans="1:8" x14ac:dyDescent="0.2">
      <c r="A59" s="6" t="s">
        <v>47</v>
      </c>
      <c r="B59" s="5"/>
      <c r="C59" s="5"/>
      <c r="D59" s="5"/>
      <c r="E59" s="18"/>
      <c r="F59" s="18"/>
      <c r="G59" s="19"/>
      <c r="H59" s="7"/>
    </row>
    <row r="60" spans="1:8" x14ac:dyDescent="0.2">
      <c r="A60" s="18" t="s">
        <v>34</v>
      </c>
      <c r="B60" s="19"/>
      <c r="C60" s="5"/>
      <c r="D60" s="23">
        <f>SUM(D55:D59)</f>
        <v>-9697945.8000000007</v>
      </c>
      <c r="E60" s="18"/>
      <c r="F60" s="18"/>
      <c r="G60" s="23">
        <f>SUM(G56:G59)</f>
        <v>5424000</v>
      </c>
      <c r="H60" s="20">
        <f>+D60+G60</f>
        <v>-4273945.8000000007</v>
      </c>
    </row>
    <row r="62" spans="1:8" x14ac:dyDescent="0.2">
      <c r="A62" s="18" t="s">
        <v>48</v>
      </c>
      <c r="B62" s="28"/>
      <c r="C62" s="28"/>
      <c r="D62" s="28"/>
      <c r="E62" s="28"/>
      <c r="F62" s="28"/>
      <c r="G62" s="28"/>
      <c r="H62" s="29">
        <f>+H27+H43+H60</f>
        <v>-22861433.845846396</v>
      </c>
    </row>
    <row r="63" spans="1:8" hidden="1" x14ac:dyDescent="0.2">
      <c r="A63" s="34" t="s">
        <v>39</v>
      </c>
      <c r="B63" s="35"/>
      <c r="C63" s="11"/>
      <c r="D63" s="34" t="s">
        <v>40</v>
      </c>
      <c r="E63" s="35"/>
      <c r="F63" s="30"/>
      <c r="G63" s="31">
        <v>0</v>
      </c>
    </row>
    <row r="64" spans="1:8" hidden="1" x14ac:dyDescent="0.2">
      <c r="A64" s="25"/>
      <c r="B64" s="38" t="s">
        <v>41</v>
      </c>
      <c r="C64" s="41"/>
      <c r="D64" s="41"/>
      <c r="E64" s="41"/>
      <c r="F64" s="41"/>
      <c r="G64" s="39"/>
    </row>
    <row r="65" spans="1:9" hidden="1" x14ac:dyDescent="0.2">
      <c r="A65" s="8" t="s">
        <v>20</v>
      </c>
      <c r="B65" s="9" t="s">
        <v>21</v>
      </c>
      <c r="C65" s="42" t="s">
        <v>42</v>
      </c>
      <c r="D65" s="43"/>
      <c r="E65" s="9" t="s">
        <v>43</v>
      </c>
      <c r="F65" s="42"/>
      <c r="G65" s="43"/>
    </row>
    <row r="66" spans="1:9" hidden="1" x14ac:dyDescent="0.2">
      <c r="A66" s="7"/>
      <c r="B66" s="10" t="s">
        <v>24</v>
      </c>
      <c r="C66" s="34" t="s">
        <v>25</v>
      </c>
      <c r="D66" s="35"/>
      <c r="E66" s="10" t="s">
        <v>44</v>
      </c>
      <c r="F66" s="36" t="s">
        <v>45</v>
      </c>
      <c r="G66" s="37"/>
    </row>
    <row r="67" spans="1:9" hidden="1" x14ac:dyDescent="0.2">
      <c r="A67" s="11"/>
      <c r="B67" s="12" t="s">
        <v>27</v>
      </c>
      <c r="C67" s="13" t="s">
        <v>28</v>
      </c>
      <c r="D67" s="13" t="s">
        <v>29</v>
      </c>
      <c r="E67" s="26" t="s">
        <v>30</v>
      </c>
      <c r="F67" s="38" t="s">
        <v>29</v>
      </c>
      <c r="G67" s="39"/>
    </row>
    <row r="68" spans="1:9" hidden="1" x14ac:dyDescent="0.2">
      <c r="A68" s="11" t="s">
        <v>31</v>
      </c>
      <c r="B68" s="5"/>
      <c r="C68" s="5"/>
      <c r="D68" s="5"/>
      <c r="E68" s="18"/>
      <c r="F68" s="18"/>
      <c r="G68" s="19"/>
    </row>
    <row r="69" spans="1:9" hidden="1" x14ac:dyDescent="0.2">
      <c r="A69" s="13">
        <v>1</v>
      </c>
      <c r="B69" s="5"/>
      <c r="C69" s="15">
        <v>0</v>
      </c>
      <c r="D69" s="5"/>
      <c r="E69" s="18"/>
      <c r="F69" s="18"/>
      <c r="G69" s="19"/>
    </row>
    <row r="70" spans="1:9" hidden="1" x14ac:dyDescent="0.2">
      <c r="A70" s="13">
        <v>2</v>
      </c>
      <c r="B70" s="5"/>
      <c r="C70" s="15">
        <v>3.9</v>
      </c>
      <c r="D70" s="5"/>
      <c r="E70" s="18"/>
      <c r="F70" s="18"/>
      <c r="G70" s="19"/>
    </row>
    <row r="71" spans="1:9" hidden="1" x14ac:dyDescent="0.2">
      <c r="A71" s="13">
        <v>3</v>
      </c>
      <c r="B71" s="5">
        <f>1540+11</f>
        <v>1551</v>
      </c>
      <c r="C71" s="15">
        <v>0</v>
      </c>
      <c r="D71" s="23">
        <f>-B71*G63*C71/100</f>
        <v>0</v>
      </c>
      <c r="E71" s="18"/>
      <c r="F71" s="18"/>
      <c r="G71" s="19"/>
    </row>
    <row r="72" spans="1:9" hidden="1" x14ac:dyDescent="0.2">
      <c r="A72" s="5" t="s">
        <v>46</v>
      </c>
      <c r="B72" s="5"/>
      <c r="C72" s="5"/>
      <c r="D72" s="5"/>
      <c r="E72" s="18"/>
      <c r="F72" s="18"/>
      <c r="G72" s="19">
        <v>0</v>
      </c>
    </row>
    <row r="73" spans="1:9" hidden="1" x14ac:dyDescent="0.2">
      <c r="A73" s="6" t="s">
        <v>47</v>
      </c>
      <c r="B73" s="5"/>
      <c r="C73" s="5"/>
      <c r="D73" s="5"/>
      <c r="E73" s="18"/>
      <c r="F73" s="18"/>
      <c r="G73" s="19"/>
    </row>
    <row r="74" spans="1:9" hidden="1" x14ac:dyDescent="0.2">
      <c r="A74" s="18" t="s">
        <v>34</v>
      </c>
      <c r="B74" s="19"/>
      <c r="C74" s="5"/>
      <c r="D74" s="29">
        <f>SUM(D70:D73)</f>
        <v>0</v>
      </c>
      <c r="E74" s="18"/>
      <c r="F74" s="18"/>
      <c r="G74" s="29">
        <f>SUM(G70:G73)</f>
        <v>0</v>
      </c>
      <c r="H74" s="21">
        <f>+D74+G74</f>
        <v>0</v>
      </c>
      <c r="I74" s="21">
        <f>+H60+H74</f>
        <v>-4273945.8000000007</v>
      </c>
    </row>
    <row r="76" spans="1:9" x14ac:dyDescent="0.2">
      <c r="H76" s="21"/>
    </row>
    <row r="77" spans="1:9" x14ac:dyDescent="0.2">
      <c r="H77" s="32">
        <f>+H62-'[1]AJUSTE MES SUBSIDIO PLENO'!H77</f>
        <v>0</v>
      </c>
    </row>
    <row r="80" spans="1:9" x14ac:dyDescent="0.2">
      <c r="A80" s="40"/>
      <c r="B80" s="40"/>
      <c r="C80" s="40"/>
      <c r="D80" s="40"/>
      <c r="E80" s="40"/>
      <c r="F80" s="40"/>
      <c r="G80" s="40"/>
      <c r="H80" s="40"/>
    </row>
    <row r="81" spans="1:6" x14ac:dyDescent="0.2">
      <c r="A81" s="33"/>
      <c r="B81" s="33"/>
      <c r="C81" s="33"/>
      <c r="D81" s="33"/>
      <c r="E81" s="33"/>
      <c r="F81" s="33"/>
    </row>
    <row r="82" spans="1:6" x14ac:dyDescent="0.2">
      <c r="A82" s="33"/>
      <c r="B82" s="33"/>
      <c r="C82" s="33"/>
      <c r="D82" s="33"/>
      <c r="E82" s="33"/>
      <c r="F82" s="33"/>
    </row>
  </sheetData>
  <mergeCells count="40">
    <mergeCell ref="B17:D17"/>
    <mergeCell ref="E17:G17"/>
    <mergeCell ref="A1:G1"/>
    <mergeCell ref="A2:G2"/>
    <mergeCell ref="A4:G4"/>
    <mergeCell ref="B16:C16"/>
    <mergeCell ref="E16:F16"/>
    <mergeCell ref="C18:D18"/>
    <mergeCell ref="F18:G18"/>
    <mergeCell ref="C19:D19"/>
    <mergeCell ref="F19:G19"/>
    <mergeCell ref="B32:C32"/>
    <mergeCell ref="E32:F32"/>
    <mergeCell ref="C52:D52"/>
    <mergeCell ref="F52:G52"/>
    <mergeCell ref="B33:D33"/>
    <mergeCell ref="E33:G33"/>
    <mergeCell ref="C34:D34"/>
    <mergeCell ref="F34:G34"/>
    <mergeCell ref="C35:D35"/>
    <mergeCell ref="F35:G35"/>
    <mergeCell ref="A49:B49"/>
    <mergeCell ref="D49:E49"/>
    <mergeCell ref="B50:G50"/>
    <mergeCell ref="C51:D51"/>
    <mergeCell ref="F51:G51"/>
    <mergeCell ref="F53:G53"/>
    <mergeCell ref="A63:B63"/>
    <mergeCell ref="D63:E63"/>
    <mergeCell ref="B64:G64"/>
    <mergeCell ref="C65:D65"/>
    <mergeCell ref="F65:G65"/>
    <mergeCell ref="A82:C82"/>
    <mergeCell ref="D82:F82"/>
    <mergeCell ref="C66:D66"/>
    <mergeCell ref="F66:G66"/>
    <mergeCell ref="F67:G67"/>
    <mergeCell ref="A80:H80"/>
    <mergeCell ref="A81:C81"/>
    <mergeCell ref="D81:F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 ABRIL Y 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SUBGERENTE COMECIAL Y MERCADEO</cp:lastModifiedBy>
  <dcterms:created xsi:type="dcterms:W3CDTF">2020-04-03T14:03:01Z</dcterms:created>
  <dcterms:modified xsi:type="dcterms:W3CDTF">2020-04-03T14:20:59Z</dcterms:modified>
</cp:coreProperties>
</file>